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-PC\Desktop\"/>
    </mc:Choice>
  </mc:AlternateContent>
  <bookViews>
    <workbookView xWindow="0" yWindow="0" windowWidth="28800" windowHeight="10035"/>
  </bookViews>
  <sheets>
    <sheet name="1 розничный магази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" l="1"/>
  <c r="O31" i="1"/>
  <c r="M30" i="1"/>
  <c r="L30" i="1"/>
  <c r="K30" i="1"/>
  <c r="J30" i="1"/>
  <c r="I30" i="1"/>
  <c r="H30" i="1"/>
  <c r="G30" i="1"/>
  <c r="F30" i="1"/>
  <c r="E30" i="1"/>
  <c r="D30" i="1"/>
  <c r="C30" i="1"/>
  <c r="M29" i="1"/>
  <c r="L29" i="1"/>
  <c r="K29" i="1"/>
  <c r="J29" i="1"/>
  <c r="O29" i="1" s="1"/>
  <c r="I29" i="1"/>
  <c r="H29" i="1"/>
  <c r="G29" i="1"/>
  <c r="F29" i="1"/>
  <c r="E29" i="1"/>
  <c r="D29" i="1"/>
  <c r="C29" i="1"/>
  <c r="O28" i="1"/>
  <c r="D27" i="1"/>
  <c r="E27" i="1" s="1"/>
  <c r="O26" i="1"/>
  <c r="O25" i="1"/>
  <c r="D24" i="1"/>
  <c r="E24" i="1" s="1"/>
  <c r="O23" i="1"/>
  <c r="O22" i="1"/>
  <c r="O21" i="1"/>
  <c r="O20" i="1"/>
  <c r="O19" i="1"/>
  <c r="O18" i="1"/>
  <c r="O16" i="1"/>
  <c r="O14" i="1"/>
  <c r="C12" i="1"/>
  <c r="D12" i="1" s="1"/>
  <c r="C11" i="1"/>
  <c r="C7" i="1" s="1"/>
  <c r="B11" i="1"/>
  <c r="B7" i="1" s="1"/>
  <c r="C10" i="1"/>
  <c r="B10" i="1"/>
  <c r="D9" i="1"/>
  <c r="E9" i="1" s="1"/>
  <c r="D8" i="1"/>
  <c r="E8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F27" i="1" l="1"/>
  <c r="G27" i="1" s="1"/>
  <c r="H27" i="1" s="1"/>
  <c r="I27" i="1" s="1"/>
  <c r="J27" i="1" s="1"/>
  <c r="K27" i="1" s="1"/>
  <c r="L27" i="1" s="1"/>
  <c r="M27" i="1" s="1"/>
  <c r="E11" i="1"/>
  <c r="E7" i="1" s="1"/>
  <c r="F9" i="1"/>
  <c r="E10" i="1"/>
  <c r="E12" i="1"/>
  <c r="F12" i="1" s="1"/>
  <c r="G12" i="1" s="1"/>
  <c r="H12" i="1" s="1"/>
  <c r="I12" i="1" s="1"/>
  <c r="J12" i="1" s="1"/>
  <c r="K12" i="1" s="1"/>
  <c r="L12" i="1" s="1"/>
  <c r="M12" i="1" s="1"/>
  <c r="F8" i="1"/>
  <c r="G8" i="1" s="1"/>
  <c r="H8" i="1" s="1"/>
  <c r="I8" i="1" s="1"/>
  <c r="J8" i="1" s="1"/>
  <c r="K8" i="1" s="1"/>
  <c r="L8" i="1" s="1"/>
  <c r="M8" i="1" s="1"/>
  <c r="F24" i="1"/>
  <c r="G24" i="1" s="1"/>
  <c r="H24" i="1" s="1"/>
  <c r="I24" i="1" s="1"/>
  <c r="J24" i="1" s="1"/>
  <c r="K24" i="1" s="1"/>
  <c r="L24" i="1" s="1"/>
  <c r="M24" i="1" s="1"/>
  <c r="B15" i="1"/>
  <c r="C15" i="1"/>
  <c r="O30" i="1"/>
  <c r="D11" i="1"/>
  <c r="D7" i="1" s="1"/>
  <c r="D10" i="1"/>
  <c r="B17" i="1" l="1"/>
  <c r="O24" i="1"/>
  <c r="O8" i="1"/>
  <c r="D15" i="1"/>
  <c r="O12" i="1"/>
  <c r="C17" i="1"/>
  <c r="C13" i="1" s="1"/>
  <c r="C33" i="1" s="1"/>
  <c r="C34" i="1" s="1"/>
  <c r="G9" i="1"/>
  <c r="F11" i="1"/>
  <c r="F7" i="1" s="1"/>
  <c r="F10" i="1"/>
  <c r="E15" i="1"/>
  <c r="O27" i="1"/>
  <c r="F15" i="1" l="1"/>
  <c r="H9" i="1"/>
  <c r="G11" i="1"/>
  <c r="G7" i="1" s="1"/>
  <c r="G10" i="1"/>
  <c r="D17" i="1"/>
  <c r="D13" i="1"/>
  <c r="D33" i="1" s="1"/>
  <c r="D34" i="1" s="1"/>
  <c r="E17" i="1"/>
  <c r="B13" i="1"/>
  <c r="B5" i="1" l="1"/>
  <c r="B33" i="1"/>
  <c r="F17" i="1"/>
  <c r="F13" i="1" s="1"/>
  <c r="F33" i="1" s="1"/>
  <c r="F34" i="1" s="1"/>
  <c r="E13" i="1"/>
  <c r="E33" i="1" s="1"/>
  <c r="E34" i="1" s="1"/>
  <c r="G15" i="1"/>
  <c r="I9" i="1"/>
  <c r="H11" i="1"/>
  <c r="H10" i="1"/>
  <c r="H7" i="1" l="1"/>
  <c r="I11" i="1"/>
  <c r="I7" i="1" s="1"/>
  <c r="I10" i="1"/>
  <c r="J9" i="1"/>
  <c r="G17" i="1"/>
  <c r="B34" i="1"/>
  <c r="B38" i="1"/>
  <c r="C37" i="1" s="1"/>
  <c r="C38" i="1" s="1"/>
  <c r="D37" i="1" s="1"/>
  <c r="D38" i="1" s="1"/>
  <c r="E37" i="1" s="1"/>
  <c r="E38" i="1" s="1"/>
  <c r="F37" i="1" s="1"/>
  <c r="F38" i="1" s="1"/>
  <c r="G37" i="1" s="1"/>
  <c r="O5" i="1"/>
  <c r="H15" i="1" l="1"/>
  <c r="G13" i="1"/>
  <c r="J11" i="1"/>
  <c r="J7" i="1" s="1"/>
  <c r="K9" i="1"/>
  <c r="J10" i="1"/>
  <c r="I15" i="1"/>
  <c r="K10" i="1" l="1"/>
  <c r="L9" i="1"/>
  <c r="K11" i="1"/>
  <c r="K7" i="1" s="1"/>
  <c r="H17" i="1"/>
  <c r="H13" i="1" s="1"/>
  <c r="I17" i="1"/>
  <c r="I13" i="1"/>
  <c r="I33" i="1" s="1"/>
  <c r="I34" i="1" s="1"/>
  <c r="J15" i="1"/>
  <c r="G33" i="1"/>
  <c r="H33" i="1" l="1"/>
  <c r="H34" i="1" s="1"/>
  <c r="G34" i="1"/>
  <c r="G38" i="1"/>
  <c r="H37" i="1" s="1"/>
  <c r="H38" i="1" s="1"/>
  <c r="I37" i="1" s="1"/>
  <c r="I38" i="1" s="1"/>
  <c r="J37" i="1" s="1"/>
  <c r="J38" i="1" s="1"/>
  <c r="K37" i="1" s="1"/>
  <c r="J17" i="1"/>
  <c r="J13" i="1"/>
  <c r="J33" i="1" s="1"/>
  <c r="J34" i="1" s="1"/>
  <c r="K15" i="1"/>
  <c r="M9" i="1"/>
  <c r="L10" i="1"/>
  <c r="L11" i="1"/>
  <c r="L7" i="1" s="1"/>
  <c r="M10" i="1" l="1"/>
  <c r="M11" i="1"/>
  <c r="K17" i="1"/>
  <c r="K13" i="1"/>
  <c r="K33" i="1" s="1"/>
  <c r="K34" i="1" s="1"/>
  <c r="K38" i="1"/>
  <c r="L37" i="1" s="1"/>
  <c r="L15" i="1"/>
  <c r="L17" i="1" l="1"/>
  <c r="L13" i="1"/>
  <c r="L33" i="1" s="1"/>
  <c r="L34" i="1" s="1"/>
  <c r="M7" i="1"/>
  <c r="O11" i="1"/>
  <c r="M15" i="1" l="1"/>
  <c r="O7" i="1"/>
  <c r="L38" i="1"/>
  <c r="M37" i="1" s="1"/>
  <c r="M17" i="1" l="1"/>
  <c r="O17" i="1" s="1"/>
  <c r="M13" i="1"/>
  <c r="O15" i="1"/>
  <c r="O13" i="1" l="1"/>
  <c r="M33" i="1"/>
  <c r="M34" i="1" l="1"/>
  <c r="O33" i="1"/>
  <c r="O34" i="1" s="1"/>
  <c r="M38" i="1"/>
  <c r="O38" i="1" s="1"/>
</calcChain>
</file>

<file path=xl/comments1.xml><?xml version="1.0" encoding="utf-8"?>
<comments xmlns="http://schemas.openxmlformats.org/spreadsheetml/2006/main">
  <authors>
    <author/>
  </authors>
  <commentList>
    <comment ref="A17" authorId="0" shapeId="0">
      <text>
        <r>
          <rPr>
            <sz val="10"/>
            <color rgb="FF000000"/>
            <rFont val="Calibri"/>
            <family val="2"/>
            <charset val="204"/>
            <scheme val="minor"/>
          </rPr>
          <t>Считаем, что работаем в белую и без льгот, поэтому берем 43% от суммы зарплаты.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<sst xmlns="http://schemas.openxmlformats.org/spreadsheetml/2006/main" count="37" uniqueCount="37">
  <si>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     Финансовая модель розничного магазина</t>
  </si>
  <si>
    <t xml:space="preserve"> Месяцы</t>
  </si>
  <si>
    <t>Итого за год</t>
  </si>
  <si>
    <t xml:space="preserve"> Вложения</t>
  </si>
  <si>
    <t xml:space="preserve"> </t>
  </si>
  <si>
    <t>Выручка</t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</si>
  <si>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Число посетителей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</si>
  <si>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 xml:space="preserve">Число заказов 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</si>
  <si>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Конверсия магазина, %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</si>
  <si>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Число оплат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</si>
  <si>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Средний чек</t>
    </r>
  </si>
  <si>
    <t xml:space="preserve"> Расходы</t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</si>
  <si>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Зарплата оклад (2 менеджера)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</si>
  <si>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Процент с продаж (2 менеджера)</t>
    </r>
  </si>
  <si>
    <r>
      <rPr>
        <b/>
        <sz val="10"/>
        <color theme="1"/>
        <rFont val="Arial"/>
        <family val="2"/>
        <charset val="204"/>
      </rPr>
      <t xml:space="preserve">   </t>
    </r>
    <r>
      <rPr>
        <sz val="10"/>
        <color theme="1"/>
        <rFont val="Arial"/>
        <family val="2"/>
        <charset val="204"/>
      </rPr>
      <t>Премиальная часть (мотивация)</t>
    </r>
  </si>
  <si>
    <t xml:space="preserve">   Налоги на зарплату</t>
  </si>
  <si>
    <t xml:space="preserve">   Аренда помещения (100 кв.м.)</t>
  </si>
  <si>
    <t xml:space="preserve">   Комунальные платежи</t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</si>
  <si>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Реклама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</si>
  <si>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Хоз. Нужды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</si>
  <si>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Уборка помещения</t>
    </r>
  </si>
  <si>
    <t xml:space="preserve">   Охрана</t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</si>
  <si>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Торгово-выставочное оборудование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</si>
  <si>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Товар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</si>
  <si>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Ремонт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</si>
  <si>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Оргтехника, быт. техника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</si>
  <si>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Оформление магазина + вывески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</si>
  <si>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Форма сотрудников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</si>
  <si>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Депозит аренды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</si>
  <si>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Официальное открытие (мероприятие)</t>
    </r>
  </si>
  <si>
    <t xml:space="preserve"> Прибыль</t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</si>
  <si>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Рентабельность</t>
    </r>
  </si>
  <si>
    <t xml:space="preserve"> Остатки на счете</t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</si>
  <si>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Начало месяца</t>
    </r>
  </si>
  <si>
    <r>
      <rPr>
        <b/>
        <sz val="10"/>
        <color rgb="FF000000"/>
        <rFont val="Arial"/>
        <family val="2"/>
        <charset val="204"/>
      </rPr>
      <t xml:space="preserve">   </t>
    </r>
    <r>
      <rPr>
        <sz val="10"/>
        <color rgb="FF000000"/>
        <rFont val="Arial"/>
        <family val="2"/>
        <charset val="204"/>
      </rPr>
      <t>Конец месяца</t>
    </r>
  </si>
  <si>
    <t>Пояснение к модели:
Данная финансовая модель отражает динамику доходов, расходов и прибыли розничного магазина на период с июня 2026 по май 2027 года. Модель включает прогноз выручки, основанный на числе посетителей, коэффициенте конверсии и среднем чеке, что позволяет оценить количество заказов и оплат. Расходы детализированы по статьям — зарплата, аренда, маркетинг, закупка товара и капитальные вложения — с учетом сезонности и этапов открытия. Модель фиксирует наличие вложений и их амортизационное распределение, а также контролирует остатки средств на счете. Данные позволяют анализировать рентабельность и ликвидность бизнеса ежемесячно и на годовом итоге, что служит основой для стратегического планирования, управления денежными потоками и принятия инвестиционных решений.</t>
  </si>
  <si>
    <t>Суть модели:
Прогноз ежемесячных финансовых показателей магазина с учетом затрат на старт и операционные расходы. Выручка рассчитывается через поток посетителей, конверсию и средний чек. Расходы включают постоянные и переменные статьи. Итог — прибыль и рентабельность, показатели наличных средств. Модель демонстрирует выход на точку безубыточности с 2-го месяца и стабильную рентабельность около 70% в последующие периоды, обеспечивая устойчивое финансовое состояние и рост.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</si>
</sst>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&quot; &quot;yyyy"/>
    <numFmt numFmtId="165" formatCode="#,##0\ &quot;₽&quot;"/>
  </numFmts>
  <fonts count="18" x14ac:knownFonts="1">
    <font>
      <sz val="10"/>
      <color rgb="FF000000"/>
      <name val="Calibri"/>
      <family val="2"/>
      <charset val="204"/>
      <scheme val="minor"/>
    </font>
    <font>
      <u/>
      <sz val="10"/>
      <color rgb="FF1155CC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u/>
      <sz val="11"/>
      <color rgb="FF000000"/>
      <name val="Arial"/>
      <family val="2"/>
      <charset val="204"/>
    </font>
    <font>
      <b/>
      <u/>
      <sz val="11"/>
      <color rgb="FFFFFFFF"/>
      <name val="Arial"/>
      <family val="2"/>
      <charset val="204"/>
    </font>
    <font>
      <b/>
      <u/>
      <sz val="12"/>
      <color rgb="FFFFFFFF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name val="Calibri"/>
      <family val="2"/>
      <charset val="204"/>
    </font>
    <font>
      <sz val="13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EFEFEF"/>
      </left>
      <right/>
      <top/>
      <bottom style="thin">
        <color rgb="FFEFEFEF"/>
      </bottom>
      <diagonal/>
    </border>
    <border>
      <left/>
      <right/>
      <top/>
      <bottom style="thin">
        <color rgb="FFEFEFEF"/>
      </bottom>
      <diagonal/>
    </border>
    <border>
      <left/>
      <right style="thin">
        <color rgb="FFEFEFEF"/>
      </right>
      <top/>
      <bottom style="thin">
        <color rgb="FFEFEFEF"/>
      </bottom>
      <diagonal/>
    </border>
    <border>
      <left style="thin">
        <color rgb="FFFFFFFF"/>
      </left>
      <right style="thin">
        <color rgb="FFFFFFFF"/>
      </right>
      <top/>
      <bottom style="thin">
        <color rgb="FFEFEFEF"/>
      </bottom>
      <diagonal/>
    </border>
    <border>
      <left style="thin">
        <color rgb="FFFFFFFF"/>
      </left>
      <right/>
      <top/>
      <bottom style="thin">
        <color rgb="FFEFEFEF"/>
      </bottom>
      <diagonal/>
    </border>
    <border>
      <left/>
      <right style="thin">
        <color rgb="FFFFFFFF"/>
      </right>
      <top/>
      <bottom style="thin">
        <color rgb="FFEFEFEF"/>
      </bottom>
      <diagonal/>
    </border>
    <border>
      <left style="thin">
        <color rgb="FFFFFFFF"/>
      </left>
      <right style="thin">
        <color rgb="FFD9D9D9"/>
      </right>
      <top/>
      <bottom style="thin">
        <color rgb="FFEFEFEF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Font="1" applyAlignment="1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0" fillId="4" borderId="0" xfId="0" applyFont="1" applyFill="1" applyBorder="1"/>
    <xf numFmtId="0" fontId="7" fillId="0" borderId="0" xfId="0" applyFont="1"/>
    <xf numFmtId="0" fontId="0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/>
    <xf numFmtId="0" fontId="0" fillId="3" borderId="0" xfId="0" applyFont="1" applyFill="1"/>
    <xf numFmtId="0" fontId="9" fillId="2" borderId="0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right" vertical="center"/>
    </xf>
    <xf numFmtId="165" fontId="9" fillId="2" borderId="0" xfId="0" applyNumberFormat="1" applyFont="1" applyFill="1" applyBorder="1" applyAlignment="1">
      <alignment horizontal="right" vertical="center"/>
    </xf>
    <xf numFmtId="165" fontId="8" fillId="2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5" borderId="0" xfId="0" applyFont="1" applyFill="1" applyBorder="1" applyAlignment="1">
      <alignment horizontal="left" vertical="center"/>
    </xf>
    <xf numFmtId="165" fontId="8" fillId="5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9" fontId="11" fillId="0" borderId="0" xfId="0" applyNumberFormat="1" applyFont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vertical="center"/>
    </xf>
    <xf numFmtId="3" fontId="10" fillId="0" borderId="0" xfId="0" applyNumberFormat="1" applyFont="1" applyAlignment="1">
      <alignment vertical="center"/>
    </xf>
    <xf numFmtId="0" fontId="8" fillId="6" borderId="0" xfId="0" applyFont="1" applyFill="1" applyBorder="1" applyAlignment="1">
      <alignment horizontal="left" vertical="center"/>
    </xf>
    <xf numFmtId="165" fontId="9" fillId="6" borderId="0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7" borderId="0" xfId="0" applyFont="1" applyFill="1" applyBorder="1" applyAlignment="1">
      <alignment horizontal="left" vertical="center"/>
    </xf>
    <xf numFmtId="165" fontId="9" fillId="8" borderId="0" xfId="0" applyNumberFormat="1" applyFont="1" applyFill="1" applyAlignment="1">
      <alignment vertical="center"/>
    </xf>
    <xf numFmtId="165" fontId="9" fillId="7" borderId="0" xfId="0" applyNumberFormat="1" applyFont="1" applyFill="1" applyAlignment="1">
      <alignment vertical="center"/>
    </xf>
    <xf numFmtId="9" fontId="10" fillId="0" borderId="0" xfId="0" applyNumberFormat="1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3" fontId="10" fillId="3" borderId="0" xfId="0" applyNumberFormat="1" applyFont="1" applyFill="1" applyAlignment="1">
      <alignment vertical="center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0" fontId="15" fillId="0" borderId="10" xfId="0" applyFont="1" applyBorder="1"/>
    <xf numFmtId="0" fontId="15" fillId="0" borderId="11" xfId="0" applyFont="1" applyBorder="1"/>
    <xf numFmtId="0" fontId="16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top" wrapText="1"/>
    </xf>
    <xf numFmtId="0" fontId="15" fillId="0" borderId="14" xfId="0" applyFont="1" applyBorder="1"/>
    <xf numFmtId="0" fontId="16" fillId="3" borderId="15" xfId="0" applyFont="1" applyFill="1" applyBorder="1" applyAlignment="1">
      <alignment horizontal="center" vertical="center" wrapText="1"/>
    </xf>
    <xf numFmtId="0" fontId="16" fillId="0" borderId="0" xfId="0" applyFont="1"/>
  </cellXfs>
  <cellStyles count="1">
    <cellStyle name="Обычный" xfId="0" builtinId="0"/>
  </cellStyles>
  <dxfs count="2">
    <dxf>
      <font>
        <color rgb="FF000000"/>
      </font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eoplan.ru/razrabotka-finansovoj-modeli/biznes-plan-produktovogo-magazina-i-finansovaya-model-shagi-k-uspeshnoj-ekonomike-roznichnogo-magazin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930088</xdr:colOff>
      <xdr:row>0</xdr:row>
      <xdr:rowOff>0</xdr:rowOff>
    </xdr:from>
    <xdr:to>
      <xdr:col>0</xdr:col>
      <xdr:colOff>2319618</xdr:colOff>
      <xdr:row>4</xdr:row>
      <xdr:rowOff>8404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088" y="0"/>
          <a:ext cx="1389530" cy="7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5"/>
  <sheetViews>
    <sheetView showGridLines="0"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19" sqref="R19"/>
    </sheetView>
  </sheetViews>
  <sheetFormatPr defaultColWidth="14.42578125" defaultRowHeight="15" customHeight="1" x14ac:dyDescent="0.2"/>
  <cols>
    <col min="1" max="1" width="35.85546875" style="6" customWidth="1"/>
    <col min="2" max="2" width="15.28515625" style="6" customWidth="1"/>
    <col min="3" max="13" width="13.7109375" style="6" customWidth="1"/>
    <col min="14" max="14" width="2.28515625" style="6" customWidth="1"/>
    <col min="15" max="15" width="13.7109375" style="6" customWidth="1"/>
    <col min="16" max="17" width="14.42578125" style="6" customWidth="1"/>
    <col min="18" max="16384" width="14.42578125" style="6"/>
  </cols>
  <sheetData>
    <row r="1" spans="1:26" ht="30.75" customHeight="1" x14ac:dyDescent="0.2">
      <c r="A1" s="1"/>
      <c r="B1" s="2" t="s">
        <v>0</v>
      </c>
      <c r="C1" s="2"/>
      <c r="D1" s="3"/>
      <c r="E1" s="3"/>
      <c r="F1" s="3"/>
      <c r="G1" s="3"/>
      <c r="H1" s="4"/>
      <c r="I1" s="4"/>
      <c r="J1" s="5"/>
      <c r="M1" s="7"/>
      <c r="N1" s="8"/>
      <c r="O1" s="9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.5" customHeight="1" x14ac:dyDescent="0.2">
      <c r="B2" s="1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8.75" customHeight="1" x14ac:dyDescent="0.2">
      <c r="A3" s="13" t="s">
        <v>1</v>
      </c>
      <c r="B3" s="14">
        <v>46174</v>
      </c>
      <c r="C3" s="14">
        <f t="shared" ref="C3:M3" si="0">EDATE(B3,1)</f>
        <v>46204</v>
      </c>
      <c r="D3" s="14">
        <f t="shared" si="0"/>
        <v>46235</v>
      </c>
      <c r="E3" s="14">
        <f t="shared" si="0"/>
        <v>46266</v>
      </c>
      <c r="F3" s="14">
        <f t="shared" si="0"/>
        <v>46296</v>
      </c>
      <c r="G3" s="14">
        <f t="shared" si="0"/>
        <v>46327</v>
      </c>
      <c r="H3" s="14">
        <f t="shared" si="0"/>
        <v>46357</v>
      </c>
      <c r="I3" s="14">
        <f t="shared" si="0"/>
        <v>46388</v>
      </c>
      <c r="J3" s="14">
        <f t="shared" si="0"/>
        <v>46419</v>
      </c>
      <c r="K3" s="14">
        <f t="shared" si="0"/>
        <v>46447</v>
      </c>
      <c r="L3" s="14">
        <f t="shared" si="0"/>
        <v>46478</v>
      </c>
      <c r="M3" s="14">
        <f t="shared" si="0"/>
        <v>46508</v>
      </c>
      <c r="N3" s="15"/>
      <c r="O3" s="16" t="s">
        <v>2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9.75" customHeight="1" x14ac:dyDescent="0.2">
      <c r="A4" s="17"/>
      <c r="B4" s="1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8"/>
      <c r="O4" s="17"/>
      <c r="P4" s="19"/>
      <c r="Q4" s="19"/>
      <c r="R4" s="19"/>
      <c r="S4" s="19"/>
      <c r="T4" s="19"/>
      <c r="U4" s="12"/>
      <c r="V4" s="12"/>
      <c r="W4" s="12"/>
      <c r="X4" s="12"/>
      <c r="Y4" s="12"/>
      <c r="Z4" s="12"/>
    </row>
    <row r="5" spans="1:26" ht="17.25" customHeight="1" x14ac:dyDescent="0.2">
      <c r="A5" s="20" t="s">
        <v>3</v>
      </c>
      <c r="B5" s="21">
        <f>B13</f>
        <v>1499578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9"/>
      <c r="O5" s="23">
        <f>SUM(B5:M5)</f>
        <v>1499578</v>
      </c>
      <c r="P5" s="19"/>
      <c r="Q5" s="19"/>
      <c r="R5" s="19"/>
      <c r="S5" s="19"/>
      <c r="T5" s="19"/>
      <c r="U5" s="24"/>
      <c r="V5" s="24"/>
      <c r="W5" s="24"/>
      <c r="X5" s="24"/>
      <c r="Y5" s="24"/>
      <c r="Z5" s="24"/>
    </row>
    <row r="6" spans="1:26" ht="17.25" customHeight="1" x14ac:dyDescent="0.2">
      <c r="A6" s="25"/>
      <c r="B6" s="26" t="s">
        <v>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25"/>
      <c r="P6" s="19"/>
      <c r="Q6" s="19"/>
      <c r="R6" s="19"/>
      <c r="S6" s="19"/>
      <c r="T6" s="19"/>
      <c r="U6" s="24"/>
      <c r="V6" s="24"/>
      <c r="W6" s="24"/>
      <c r="X6" s="24"/>
      <c r="Y6" s="24"/>
      <c r="Z6" s="24"/>
    </row>
    <row r="7" spans="1:26" ht="17.25" customHeight="1" x14ac:dyDescent="0.2">
      <c r="A7" s="27" t="s">
        <v>5</v>
      </c>
      <c r="B7" s="28">
        <f>B11*B12</f>
        <v>800000</v>
      </c>
      <c r="C7" s="28">
        <f t="shared" ref="C7:M7" si="1">C11*C12</f>
        <v>640000</v>
      </c>
      <c r="D7" s="28">
        <f t="shared" si="1"/>
        <v>704000</v>
      </c>
      <c r="E7" s="28">
        <f t="shared" si="1"/>
        <v>774400.00000000012</v>
      </c>
      <c r="F7" s="28">
        <f t="shared" si="1"/>
        <v>851840.00000000012</v>
      </c>
      <c r="G7" s="28">
        <f t="shared" si="1"/>
        <v>937024.00000000012</v>
      </c>
      <c r="H7" s="28">
        <f t="shared" si="1"/>
        <v>1030726.4</v>
      </c>
      <c r="I7" s="28">
        <f t="shared" si="1"/>
        <v>1082262.72</v>
      </c>
      <c r="J7" s="28">
        <f t="shared" si="1"/>
        <v>1093085.3472000002</v>
      </c>
      <c r="K7" s="28">
        <f t="shared" si="1"/>
        <v>1093085.3472000002</v>
      </c>
      <c r="L7" s="28">
        <f t="shared" si="1"/>
        <v>1093085.3472000002</v>
      </c>
      <c r="M7" s="28">
        <f t="shared" si="1"/>
        <v>1093085.3472000002</v>
      </c>
      <c r="N7" s="9"/>
      <c r="O7" s="28">
        <f t="shared" ref="O7:O8" si="2">SUM(B7:M7)</f>
        <v>11192594.508800002</v>
      </c>
      <c r="P7" s="19"/>
      <c r="Q7" s="19"/>
      <c r="R7" s="19"/>
      <c r="S7" s="19"/>
      <c r="T7" s="19"/>
      <c r="U7" s="24"/>
      <c r="V7" s="24"/>
      <c r="W7" s="24"/>
      <c r="X7" s="24"/>
      <c r="Y7" s="24"/>
      <c r="Z7" s="24"/>
    </row>
    <row r="8" spans="1:26" ht="17.25" customHeight="1" x14ac:dyDescent="0.2">
      <c r="A8" s="29" t="s">
        <v>6</v>
      </c>
      <c r="B8" s="30">
        <v>600</v>
      </c>
      <c r="C8" s="30">
        <v>500</v>
      </c>
      <c r="D8" s="30">
        <f>C8+50</f>
        <v>550</v>
      </c>
      <c r="E8" s="30">
        <f>D8+50</f>
        <v>600</v>
      </c>
      <c r="F8" s="30">
        <f>E8+50</f>
        <v>650</v>
      </c>
      <c r="G8" s="30">
        <f>F8+50</f>
        <v>700</v>
      </c>
      <c r="H8" s="30">
        <f>G8+50</f>
        <v>750</v>
      </c>
      <c r="I8" s="30">
        <f>H8+30</f>
        <v>780</v>
      </c>
      <c r="J8" s="30">
        <f>I8+10</f>
        <v>790</v>
      </c>
      <c r="K8" s="30">
        <f>J8</f>
        <v>790</v>
      </c>
      <c r="L8" s="30">
        <f t="shared" ref="L8:M9" si="3">K8</f>
        <v>790</v>
      </c>
      <c r="M8" s="30">
        <f t="shared" si="3"/>
        <v>790</v>
      </c>
      <c r="N8" s="9"/>
      <c r="O8" s="31">
        <f t="shared" si="2"/>
        <v>8290</v>
      </c>
      <c r="P8" s="19"/>
      <c r="Q8" s="19"/>
      <c r="R8" s="19"/>
      <c r="S8" s="19"/>
      <c r="T8" s="19"/>
      <c r="U8" s="24"/>
      <c r="V8" s="24"/>
      <c r="W8" s="24"/>
      <c r="X8" s="24"/>
      <c r="Y8" s="24"/>
      <c r="Z8" s="24"/>
    </row>
    <row r="9" spans="1:26" ht="17.25" customHeight="1" x14ac:dyDescent="0.2">
      <c r="A9" s="32" t="s">
        <v>7</v>
      </c>
      <c r="B9" s="30">
        <v>40</v>
      </c>
      <c r="C9" s="30">
        <v>32</v>
      </c>
      <c r="D9" s="30">
        <f>C9+C9*10%</f>
        <v>35.200000000000003</v>
      </c>
      <c r="E9" s="30">
        <f t="shared" ref="E9:H9" si="4">D9+D9*10%</f>
        <v>38.720000000000006</v>
      </c>
      <c r="F9" s="30">
        <f t="shared" si="4"/>
        <v>42.592000000000006</v>
      </c>
      <c r="G9" s="30">
        <f t="shared" si="4"/>
        <v>46.851200000000006</v>
      </c>
      <c r="H9" s="30">
        <f t="shared" si="4"/>
        <v>51.536320000000003</v>
      </c>
      <c r="I9" s="30">
        <f>H9+H9*5%</f>
        <v>54.113136000000004</v>
      </c>
      <c r="J9" s="30">
        <f>I9+I9*1%</f>
        <v>54.654267360000006</v>
      </c>
      <c r="K9" s="30">
        <f>J9</f>
        <v>54.654267360000006</v>
      </c>
      <c r="L9" s="30">
        <f t="shared" si="3"/>
        <v>54.654267360000006</v>
      </c>
      <c r="M9" s="30">
        <f t="shared" si="3"/>
        <v>54.654267360000006</v>
      </c>
      <c r="N9" s="9"/>
      <c r="O9" s="25"/>
      <c r="P9" s="19"/>
      <c r="Q9" s="19"/>
      <c r="R9" s="19"/>
      <c r="S9" s="19"/>
      <c r="T9" s="19"/>
      <c r="U9" s="24"/>
      <c r="V9" s="24"/>
      <c r="W9" s="24"/>
      <c r="X9" s="24"/>
      <c r="Y9" s="24"/>
      <c r="Z9" s="24"/>
    </row>
    <row r="10" spans="1:26" ht="17.25" customHeight="1" x14ac:dyDescent="0.2">
      <c r="A10" s="29" t="s">
        <v>8</v>
      </c>
      <c r="B10" s="33">
        <f t="shared" ref="B10:M10" si="5">B9/B8*100</f>
        <v>6.666666666666667</v>
      </c>
      <c r="C10" s="33">
        <f t="shared" si="5"/>
        <v>6.4</v>
      </c>
      <c r="D10" s="33">
        <f t="shared" si="5"/>
        <v>6.4</v>
      </c>
      <c r="E10" s="33">
        <f t="shared" si="5"/>
        <v>6.4533333333333349</v>
      </c>
      <c r="F10" s="33">
        <f t="shared" si="5"/>
        <v>6.5526153846153861</v>
      </c>
      <c r="G10" s="33">
        <f t="shared" si="5"/>
        <v>6.693028571428572</v>
      </c>
      <c r="H10" s="33">
        <f t="shared" si="5"/>
        <v>6.8715093333333339</v>
      </c>
      <c r="I10" s="33">
        <f t="shared" si="5"/>
        <v>6.9375815384615391</v>
      </c>
      <c r="J10" s="33">
        <f t="shared" si="5"/>
        <v>6.9182616911392412</v>
      </c>
      <c r="K10" s="33">
        <f t="shared" si="5"/>
        <v>6.9182616911392412</v>
      </c>
      <c r="L10" s="33">
        <f t="shared" si="5"/>
        <v>6.9182616911392412</v>
      </c>
      <c r="M10" s="33">
        <f t="shared" si="5"/>
        <v>6.9182616911392412</v>
      </c>
      <c r="N10" s="9"/>
      <c r="O10" s="25"/>
      <c r="P10" s="19"/>
      <c r="Q10" s="19"/>
      <c r="R10" s="19"/>
      <c r="S10" s="19"/>
      <c r="T10" s="19"/>
      <c r="U10" s="24"/>
      <c r="V10" s="24"/>
      <c r="W10" s="24"/>
      <c r="X10" s="24"/>
      <c r="Y10" s="24"/>
      <c r="Z10" s="24"/>
    </row>
    <row r="11" spans="1:26" ht="17.25" customHeight="1" x14ac:dyDescent="0.2">
      <c r="A11" s="32" t="s">
        <v>9</v>
      </c>
      <c r="B11" s="34">
        <f>B9</f>
        <v>40</v>
      </c>
      <c r="C11" s="34">
        <f t="shared" ref="C11:M11" si="6">C9</f>
        <v>32</v>
      </c>
      <c r="D11" s="34">
        <f t="shared" si="6"/>
        <v>35.200000000000003</v>
      </c>
      <c r="E11" s="34">
        <f t="shared" si="6"/>
        <v>38.720000000000006</v>
      </c>
      <c r="F11" s="34">
        <f t="shared" si="6"/>
        <v>42.592000000000006</v>
      </c>
      <c r="G11" s="34">
        <f t="shared" si="6"/>
        <v>46.851200000000006</v>
      </c>
      <c r="H11" s="34">
        <f t="shared" si="6"/>
        <v>51.536320000000003</v>
      </c>
      <c r="I11" s="34">
        <f t="shared" si="6"/>
        <v>54.113136000000004</v>
      </c>
      <c r="J11" s="34">
        <f t="shared" si="6"/>
        <v>54.654267360000006</v>
      </c>
      <c r="K11" s="34">
        <f t="shared" si="6"/>
        <v>54.654267360000006</v>
      </c>
      <c r="L11" s="34">
        <f t="shared" si="6"/>
        <v>54.654267360000006</v>
      </c>
      <c r="M11" s="34">
        <f t="shared" si="6"/>
        <v>54.654267360000006</v>
      </c>
      <c r="N11" s="9"/>
      <c r="O11" s="35">
        <f>SUM(B11:M11)</f>
        <v>559.62972544000013</v>
      </c>
      <c r="P11" s="19"/>
      <c r="Q11" s="19"/>
      <c r="R11" s="19"/>
      <c r="S11" s="19"/>
      <c r="T11" s="19"/>
      <c r="U11" s="24"/>
      <c r="V11" s="24"/>
      <c r="W11" s="24"/>
      <c r="X11" s="24"/>
      <c r="Y11" s="24"/>
      <c r="Z11" s="24"/>
    </row>
    <row r="12" spans="1:26" ht="17.25" customHeight="1" x14ac:dyDescent="0.2">
      <c r="A12" s="29" t="s">
        <v>10</v>
      </c>
      <c r="B12" s="30">
        <v>20000</v>
      </c>
      <c r="C12" s="30">
        <f t="shared" ref="C12:M12" si="7">B12</f>
        <v>20000</v>
      </c>
      <c r="D12" s="30">
        <f t="shared" si="7"/>
        <v>20000</v>
      </c>
      <c r="E12" s="30">
        <f t="shared" si="7"/>
        <v>20000</v>
      </c>
      <c r="F12" s="30">
        <f t="shared" si="7"/>
        <v>20000</v>
      </c>
      <c r="G12" s="30">
        <f t="shared" si="7"/>
        <v>20000</v>
      </c>
      <c r="H12" s="30">
        <f t="shared" si="7"/>
        <v>20000</v>
      </c>
      <c r="I12" s="30">
        <f t="shared" si="7"/>
        <v>20000</v>
      </c>
      <c r="J12" s="30">
        <f t="shared" si="7"/>
        <v>20000</v>
      </c>
      <c r="K12" s="30">
        <f t="shared" si="7"/>
        <v>20000</v>
      </c>
      <c r="L12" s="30">
        <f t="shared" si="7"/>
        <v>20000</v>
      </c>
      <c r="M12" s="30">
        <f t="shared" si="7"/>
        <v>20000</v>
      </c>
      <c r="N12" s="9"/>
      <c r="O12" s="36">
        <f>AVERAGE(B12:M12)</f>
        <v>20000</v>
      </c>
      <c r="P12" s="19"/>
      <c r="Q12" s="19"/>
      <c r="R12" s="19"/>
      <c r="S12" s="19"/>
      <c r="T12" s="19"/>
      <c r="U12" s="24"/>
      <c r="V12" s="24"/>
      <c r="W12" s="24"/>
      <c r="X12" s="24"/>
      <c r="Y12" s="24"/>
      <c r="Z12" s="24"/>
    </row>
    <row r="13" spans="1:26" ht="17.25" customHeight="1" x14ac:dyDescent="0.2">
      <c r="A13" s="37" t="s">
        <v>11</v>
      </c>
      <c r="B13" s="38">
        <f t="shared" ref="B13:M13" si="8">SUM(B14:B31)</f>
        <v>1499578</v>
      </c>
      <c r="C13" s="38">
        <f t="shared" si="8"/>
        <v>284992.40000000002</v>
      </c>
      <c r="D13" s="38">
        <f t="shared" si="8"/>
        <v>286826.64</v>
      </c>
      <c r="E13" s="38">
        <f t="shared" si="8"/>
        <v>288844.304</v>
      </c>
      <c r="F13" s="38">
        <f t="shared" si="8"/>
        <v>291063.73440000002</v>
      </c>
      <c r="G13" s="38">
        <f t="shared" si="8"/>
        <v>293505.10784000001</v>
      </c>
      <c r="H13" s="38">
        <f t="shared" si="8"/>
        <v>296190.618624</v>
      </c>
      <c r="I13" s="38">
        <f t="shared" si="8"/>
        <v>297667.64955520001</v>
      </c>
      <c r="J13" s="38">
        <f t="shared" si="8"/>
        <v>297977.82605075202</v>
      </c>
      <c r="K13" s="38">
        <f t="shared" si="8"/>
        <v>297977.82605075202</v>
      </c>
      <c r="L13" s="38">
        <f t="shared" si="8"/>
        <v>297977.82605075202</v>
      </c>
      <c r="M13" s="38">
        <f t="shared" si="8"/>
        <v>297977.82605075202</v>
      </c>
      <c r="N13" s="9"/>
      <c r="O13" s="38">
        <f t="shared" ref="O13:O31" si="9">SUM(B13:M13)</f>
        <v>4730579.7586222077</v>
      </c>
      <c r="P13" s="19"/>
      <c r="Q13" s="19"/>
      <c r="R13" s="19"/>
      <c r="S13" s="19"/>
      <c r="T13" s="19"/>
      <c r="U13" s="24"/>
      <c r="V13" s="24"/>
      <c r="W13" s="24"/>
      <c r="X13" s="24"/>
      <c r="Y13" s="24"/>
      <c r="Z13" s="24"/>
    </row>
    <row r="14" spans="1:26" ht="17.25" customHeight="1" x14ac:dyDescent="0.2">
      <c r="A14" s="29" t="s">
        <v>12</v>
      </c>
      <c r="B14" s="36">
        <v>50000</v>
      </c>
      <c r="C14" s="36">
        <v>50000</v>
      </c>
      <c r="D14" s="36">
        <v>50000</v>
      </c>
      <c r="E14" s="36">
        <v>50000</v>
      </c>
      <c r="F14" s="36">
        <v>50000</v>
      </c>
      <c r="G14" s="36">
        <v>50000</v>
      </c>
      <c r="H14" s="36">
        <v>50000</v>
      </c>
      <c r="I14" s="36">
        <v>50000</v>
      </c>
      <c r="J14" s="36">
        <v>50000</v>
      </c>
      <c r="K14" s="36">
        <v>50000</v>
      </c>
      <c r="L14" s="36">
        <v>50000</v>
      </c>
      <c r="M14" s="36">
        <v>50000</v>
      </c>
      <c r="N14" s="9"/>
      <c r="O14" s="31">
        <f t="shared" si="9"/>
        <v>600000</v>
      </c>
      <c r="P14" s="19"/>
      <c r="Q14" s="19"/>
      <c r="R14" s="19"/>
      <c r="S14" s="19"/>
      <c r="T14" s="19"/>
      <c r="U14" s="24"/>
      <c r="V14" s="24"/>
      <c r="W14" s="24"/>
      <c r="X14" s="24"/>
      <c r="Y14" s="24"/>
      <c r="Z14" s="24"/>
    </row>
    <row r="15" spans="1:26" ht="17.25" customHeight="1" x14ac:dyDescent="0.2">
      <c r="A15" s="29" t="s">
        <v>13</v>
      </c>
      <c r="B15" s="36">
        <f>B7*2/100</f>
        <v>16000</v>
      </c>
      <c r="C15" s="36">
        <f t="shared" ref="C15:M15" si="10">C7*2/100</f>
        <v>12800</v>
      </c>
      <c r="D15" s="36">
        <f t="shared" si="10"/>
        <v>14080</v>
      </c>
      <c r="E15" s="36">
        <f t="shared" si="10"/>
        <v>15488.000000000002</v>
      </c>
      <c r="F15" s="36">
        <f t="shared" si="10"/>
        <v>17036.800000000003</v>
      </c>
      <c r="G15" s="36">
        <f t="shared" si="10"/>
        <v>18740.480000000003</v>
      </c>
      <c r="H15" s="36">
        <f t="shared" si="10"/>
        <v>20614.528000000002</v>
      </c>
      <c r="I15" s="36">
        <f t="shared" si="10"/>
        <v>21645.254399999998</v>
      </c>
      <c r="J15" s="36">
        <f t="shared" si="10"/>
        <v>21861.706944000005</v>
      </c>
      <c r="K15" s="36">
        <f t="shared" si="10"/>
        <v>21861.706944000005</v>
      </c>
      <c r="L15" s="36">
        <f t="shared" si="10"/>
        <v>21861.706944000005</v>
      </c>
      <c r="M15" s="36">
        <f t="shared" si="10"/>
        <v>21861.706944000005</v>
      </c>
      <c r="N15" s="9"/>
      <c r="O15" s="31">
        <f t="shared" si="9"/>
        <v>223851.89017600002</v>
      </c>
      <c r="P15" s="19"/>
      <c r="Q15" s="19"/>
      <c r="R15" s="19"/>
      <c r="S15" s="19"/>
      <c r="T15" s="19"/>
      <c r="U15" s="24"/>
      <c r="V15" s="24"/>
      <c r="W15" s="24"/>
      <c r="X15" s="24"/>
      <c r="Y15" s="24"/>
      <c r="Z15" s="24"/>
    </row>
    <row r="16" spans="1:26" ht="17.25" customHeight="1" x14ac:dyDescent="0.2">
      <c r="A16" s="29" t="s">
        <v>14</v>
      </c>
      <c r="B16" s="36">
        <v>5000</v>
      </c>
      <c r="C16" s="36">
        <v>5000</v>
      </c>
      <c r="D16" s="36">
        <v>5000</v>
      </c>
      <c r="E16" s="36">
        <v>5000</v>
      </c>
      <c r="F16" s="36">
        <v>5000</v>
      </c>
      <c r="G16" s="36">
        <v>5000</v>
      </c>
      <c r="H16" s="36">
        <v>5000</v>
      </c>
      <c r="I16" s="36">
        <v>5000</v>
      </c>
      <c r="J16" s="36">
        <v>5000</v>
      </c>
      <c r="K16" s="36">
        <v>5000</v>
      </c>
      <c r="L16" s="36">
        <v>5000</v>
      </c>
      <c r="M16" s="36">
        <v>5000</v>
      </c>
      <c r="N16" s="9"/>
      <c r="O16" s="31">
        <f t="shared" si="9"/>
        <v>60000</v>
      </c>
      <c r="P16" s="19"/>
      <c r="Q16" s="19"/>
      <c r="R16" s="19"/>
      <c r="S16" s="19"/>
      <c r="T16" s="19"/>
      <c r="U16" s="24"/>
      <c r="V16" s="24"/>
      <c r="W16" s="24"/>
      <c r="X16" s="24"/>
      <c r="Y16" s="24"/>
      <c r="Z16" s="24"/>
    </row>
    <row r="17" spans="1:26" ht="17.25" customHeight="1" x14ac:dyDescent="0.2">
      <c r="A17" s="39" t="s">
        <v>15</v>
      </c>
      <c r="B17" s="36">
        <f>(B14+B15)/100*(30.3+13)</f>
        <v>28577.999999999996</v>
      </c>
      <c r="C17" s="36">
        <f t="shared" ref="C17:M17" si="11">(C14+C15)/100*(30.3+13)</f>
        <v>27192.399999999998</v>
      </c>
      <c r="D17" s="36">
        <f t="shared" si="11"/>
        <v>27746.639999999996</v>
      </c>
      <c r="E17" s="36">
        <f t="shared" si="11"/>
        <v>28356.303999999996</v>
      </c>
      <c r="F17" s="36">
        <f t="shared" si="11"/>
        <v>29026.934400000002</v>
      </c>
      <c r="G17" s="36">
        <f t="shared" si="11"/>
        <v>29764.627840000005</v>
      </c>
      <c r="H17" s="36">
        <f t="shared" si="11"/>
        <v>30576.090624</v>
      </c>
      <c r="I17" s="36">
        <f t="shared" si="11"/>
        <v>31022.395155200004</v>
      </c>
      <c r="J17" s="36">
        <f t="shared" si="11"/>
        <v>31116.119106751998</v>
      </c>
      <c r="K17" s="36">
        <f t="shared" si="11"/>
        <v>31116.119106751998</v>
      </c>
      <c r="L17" s="36">
        <f t="shared" si="11"/>
        <v>31116.119106751998</v>
      </c>
      <c r="M17" s="36">
        <f t="shared" si="11"/>
        <v>31116.119106751998</v>
      </c>
      <c r="N17" s="9"/>
      <c r="O17" s="31">
        <f t="shared" si="9"/>
        <v>356727.86844620795</v>
      </c>
      <c r="P17" s="19"/>
      <c r="Q17" s="19"/>
      <c r="R17" s="19"/>
      <c r="S17" s="19"/>
      <c r="T17" s="19"/>
      <c r="U17" s="24"/>
      <c r="V17" s="24"/>
      <c r="W17" s="24"/>
      <c r="X17" s="24"/>
      <c r="Y17" s="24"/>
      <c r="Z17" s="24"/>
    </row>
    <row r="18" spans="1:26" ht="17.25" customHeight="1" x14ac:dyDescent="0.2">
      <c r="A18" s="39" t="s">
        <v>16</v>
      </c>
      <c r="B18" s="36">
        <v>85000</v>
      </c>
      <c r="C18" s="36">
        <v>85000</v>
      </c>
      <c r="D18" s="36">
        <v>85000</v>
      </c>
      <c r="E18" s="36">
        <v>85000</v>
      </c>
      <c r="F18" s="36">
        <v>85000</v>
      </c>
      <c r="G18" s="36">
        <v>85000</v>
      </c>
      <c r="H18" s="36">
        <v>85000</v>
      </c>
      <c r="I18" s="36">
        <v>85000</v>
      </c>
      <c r="J18" s="36">
        <v>85000</v>
      </c>
      <c r="K18" s="36">
        <v>85000</v>
      </c>
      <c r="L18" s="36">
        <v>85000</v>
      </c>
      <c r="M18" s="36">
        <v>85000</v>
      </c>
      <c r="N18" s="9"/>
      <c r="O18" s="31">
        <f t="shared" si="9"/>
        <v>1020000</v>
      </c>
      <c r="P18" s="19"/>
      <c r="Q18" s="19"/>
      <c r="R18" s="19"/>
      <c r="S18" s="19"/>
      <c r="T18" s="19"/>
      <c r="U18" s="24"/>
      <c r="V18" s="24"/>
      <c r="W18" s="24"/>
      <c r="X18" s="24"/>
      <c r="Y18" s="24"/>
      <c r="Z18" s="24"/>
    </row>
    <row r="19" spans="1:26" ht="17.25" customHeight="1" x14ac:dyDescent="0.2">
      <c r="A19" s="39" t="s">
        <v>17</v>
      </c>
      <c r="B19" s="36">
        <v>15000</v>
      </c>
      <c r="C19" s="36">
        <v>15000</v>
      </c>
      <c r="D19" s="36">
        <v>15000</v>
      </c>
      <c r="E19" s="36">
        <v>15000</v>
      </c>
      <c r="F19" s="36">
        <v>15000</v>
      </c>
      <c r="G19" s="36">
        <v>15000</v>
      </c>
      <c r="H19" s="36">
        <v>15000</v>
      </c>
      <c r="I19" s="36">
        <v>15000</v>
      </c>
      <c r="J19" s="36">
        <v>15000</v>
      </c>
      <c r="K19" s="36">
        <v>15000</v>
      </c>
      <c r="L19" s="36">
        <v>15000</v>
      </c>
      <c r="M19" s="36">
        <v>15000</v>
      </c>
      <c r="N19" s="9"/>
      <c r="O19" s="31">
        <f t="shared" si="9"/>
        <v>180000</v>
      </c>
      <c r="P19" s="19"/>
      <c r="Q19" s="19"/>
      <c r="R19" s="19"/>
      <c r="S19" s="19"/>
      <c r="T19" s="19"/>
      <c r="U19" s="24"/>
      <c r="V19" s="24"/>
      <c r="W19" s="24"/>
      <c r="X19" s="24"/>
      <c r="Y19" s="24"/>
      <c r="Z19" s="24"/>
    </row>
    <row r="20" spans="1:26" ht="17.25" customHeight="1" x14ac:dyDescent="0.2">
      <c r="A20" s="39" t="s">
        <v>18</v>
      </c>
      <c r="B20" s="36">
        <v>75000</v>
      </c>
      <c r="C20" s="36">
        <v>75000</v>
      </c>
      <c r="D20" s="36">
        <v>75000</v>
      </c>
      <c r="E20" s="36">
        <v>75000</v>
      </c>
      <c r="F20" s="36">
        <v>75000</v>
      </c>
      <c r="G20" s="36">
        <v>75000</v>
      </c>
      <c r="H20" s="36">
        <v>75000</v>
      </c>
      <c r="I20" s="36">
        <v>75000</v>
      </c>
      <c r="J20" s="36">
        <v>75000</v>
      </c>
      <c r="K20" s="36">
        <v>75000</v>
      </c>
      <c r="L20" s="36">
        <v>75000</v>
      </c>
      <c r="M20" s="36">
        <v>75000</v>
      </c>
      <c r="N20" s="9"/>
      <c r="O20" s="31">
        <f t="shared" si="9"/>
        <v>900000</v>
      </c>
      <c r="P20" s="19"/>
      <c r="Q20" s="19"/>
      <c r="R20" s="19"/>
      <c r="S20" s="19"/>
      <c r="T20" s="19"/>
      <c r="U20" s="24"/>
      <c r="V20" s="24"/>
      <c r="W20" s="24"/>
      <c r="X20" s="24"/>
      <c r="Y20" s="24"/>
      <c r="Z20" s="24"/>
    </row>
    <row r="21" spans="1:26" ht="17.25" customHeight="1" x14ac:dyDescent="0.2">
      <c r="A21" s="39" t="s">
        <v>19</v>
      </c>
      <c r="B21" s="36">
        <v>1500</v>
      </c>
      <c r="C21" s="36">
        <v>1500</v>
      </c>
      <c r="D21" s="36">
        <v>1500</v>
      </c>
      <c r="E21" s="36">
        <v>1500</v>
      </c>
      <c r="F21" s="36">
        <v>1500</v>
      </c>
      <c r="G21" s="36">
        <v>1500</v>
      </c>
      <c r="H21" s="36">
        <v>1500</v>
      </c>
      <c r="I21" s="36">
        <v>1500</v>
      </c>
      <c r="J21" s="36">
        <v>1500</v>
      </c>
      <c r="K21" s="36">
        <v>1500</v>
      </c>
      <c r="L21" s="36">
        <v>1500</v>
      </c>
      <c r="M21" s="36">
        <v>1500</v>
      </c>
      <c r="N21" s="9"/>
      <c r="O21" s="31">
        <f t="shared" si="9"/>
        <v>18000</v>
      </c>
      <c r="P21" s="19"/>
      <c r="Q21" s="19"/>
      <c r="R21" s="19"/>
      <c r="S21" s="19"/>
      <c r="T21" s="19"/>
      <c r="U21" s="24"/>
      <c r="V21" s="24"/>
      <c r="W21" s="24"/>
      <c r="X21" s="24"/>
      <c r="Y21" s="24"/>
      <c r="Z21" s="24"/>
    </row>
    <row r="22" spans="1:26" ht="17.25" customHeight="1" x14ac:dyDescent="0.2">
      <c r="A22" s="39" t="s">
        <v>20</v>
      </c>
      <c r="B22" s="36">
        <v>9000</v>
      </c>
      <c r="C22" s="36">
        <v>9000</v>
      </c>
      <c r="D22" s="36">
        <v>9000</v>
      </c>
      <c r="E22" s="36">
        <v>9000</v>
      </c>
      <c r="F22" s="36">
        <v>9000</v>
      </c>
      <c r="G22" s="36">
        <v>9000</v>
      </c>
      <c r="H22" s="36">
        <v>9000</v>
      </c>
      <c r="I22" s="36">
        <v>9000</v>
      </c>
      <c r="J22" s="36">
        <v>9000</v>
      </c>
      <c r="K22" s="36">
        <v>9000</v>
      </c>
      <c r="L22" s="36">
        <v>9000</v>
      </c>
      <c r="M22" s="36">
        <v>9000</v>
      </c>
      <c r="N22" s="9"/>
      <c r="O22" s="31">
        <f t="shared" si="9"/>
        <v>108000</v>
      </c>
      <c r="P22" s="19"/>
      <c r="Q22" s="19"/>
      <c r="R22" s="19"/>
      <c r="S22" s="19"/>
      <c r="T22" s="19"/>
      <c r="U22" s="24"/>
      <c r="V22" s="24"/>
      <c r="W22" s="24"/>
      <c r="X22" s="24"/>
      <c r="Y22" s="24"/>
      <c r="Z22" s="24"/>
    </row>
    <row r="23" spans="1:26" ht="17.25" customHeight="1" x14ac:dyDescent="0.2">
      <c r="A23" s="39" t="s">
        <v>21</v>
      </c>
      <c r="B23" s="36">
        <v>4500</v>
      </c>
      <c r="C23" s="36">
        <v>4500</v>
      </c>
      <c r="D23" s="36">
        <v>4500</v>
      </c>
      <c r="E23" s="36">
        <v>4500</v>
      </c>
      <c r="F23" s="36">
        <v>4500</v>
      </c>
      <c r="G23" s="36">
        <v>4500</v>
      </c>
      <c r="H23" s="36">
        <v>4500</v>
      </c>
      <c r="I23" s="36">
        <v>4500</v>
      </c>
      <c r="J23" s="36">
        <v>4500</v>
      </c>
      <c r="K23" s="36">
        <v>4500</v>
      </c>
      <c r="L23" s="36">
        <v>4500</v>
      </c>
      <c r="M23" s="36">
        <v>4500</v>
      </c>
      <c r="N23" s="9"/>
      <c r="O23" s="31">
        <f t="shared" si="9"/>
        <v>54000</v>
      </c>
      <c r="P23" s="19"/>
      <c r="Q23" s="19"/>
      <c r="R23" s="19"/>
      <c r="S23" s="19"/>
      <c r="T23" s="19"/>
      <c r="U23" s="24"/>
      <c r="V23" s="24"/>
      <c r="W23" s="24"/>
      <c r="X23" s="24"/>
      <c r="Y23" s="24"/>
      <c r="Z23" s="24"/>
    </row>
    <row r="24" spans="1:26" ht="17.25" customHeight="1" x14ac:dyDescent="0.2">
      <c r="A24" s="39" t="s">
        <v>22</v>
      </c>
      <c r="B24" s="36">
        <v>80000</v>
      </c>
      <c r="C24" s="36">
        <v>0</v>
      </c>
      <c r="D24" s="36">
        <f t="shared" ref="D24:M27" si="12">C24</f>
        <v>0</v>
      </c>
      <c r="E24" s="36">
        <f t="shared" si="12"/>
        <v>0</v>
      </c>
      <c r="F24" s="36">
        <f t="shared" si="12"/>
        <v>0</v>
      </c>
      <c r="G24" s="36">
        <f t="shared" si="12"/>
        <v>0</v>
      </c>
      <c r="H24" s="36">
        <f t="shared" si="12"/>
        <v>0</v>
      </c>
      <c r="I24" s="36">
        <f t="shared" si="12"/>
        <v>0</v>
      </c>
      <c r="J24" s="36">
        <f t="shared" si="12"/>
        <v>0</v>
      </c>
      <c r="K24" s="36">
        <f t="shared" si="12"/>
        <v>0</v>
      </c>
      <c r="L24" s="36">
        <f t="shared" si="12"/>
        <v>0</v>
      </c>
      <c r="M24" s="36">
        <f t="shared" si="12"/>
        <v>0</v>
      </c>
      <c r="N24" s="9"/>
      <c r="O24" s="31">
        <f t="shared" si="9"/>
        <v>80000</v>
      </c>
      <c r="P24" s="19"/>
      <c r="Q24" s="19"/>
      <c r="R24" s="19"/>
      <c r="S24" s="19"/>
      <c r="T24" s="19"/>
      <c r="U24" s="24"/>
      <c r="V24" s="24"/>
      <c r="W24" s="24"/>
      <c r="X24" s="24"/>
      <c r="Y24" s="24"/>
      <c r="Z24" s="24"/>
    </row>
    <row r="25" spans="1:26" ht="17.25" customHeight="1" x14ac:dyDescent="0.2">
      <c r="A25" s="39" t="s">
        <v>23</v>
      </c>
      <c r="B25" s="36">
        <v>500000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9"/>
      <c r="O25" s="31">
        <f t="shared" si="9"/>
        <v>500000</v>
      </c>
      <c r="P25" s="19"/>
      <c r="Q25" s="19"/>
      <c r="R25" s="19"/>
      <c r="S25" s="19"/>
      <c r="T25" s="19"/>
      <c r="U25" s="24"/>
      <c r="V25" s="24"/>
      <c r="W25" s="24"/>
      <c r="X25" s="24"/>
      <c r="Y25" s="24"/>
      <c r="Z25" s="24"/>
    </row>
    <row r="26" spans="1:26" ht="17.25" customHeight="1" x14ac:dyDescent="0.2">
      <c r="A26" s="39" t="s">
        <v>24</v>
      </c>
      <c r="B26" s="36">
        <v>300000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9"/>
      <c r="O26" s="31">
        <f t="shared" si="9"/>
        <v>300000</v>
      </c>
      <c r="P26" s="19"/>
      <c r="Q26" s="19"/>
      <c r="R26" s="19"/>
      <c r="S26" s="19"/>
      <c r="T26" s="19"/>
      <c r="U26" s="24"/>
      <c r="V26" s="24"/>
      <c r="W26" s="24"/>
      <c r="X26" s="24"/>
      <c r="Y26" s="24"/>
      <c r="Z26" s="24"/>
    </row>
    <row r="27" spans="1:26" ht="17.25" customHeight="1" x14ac:dyDescent="0.2">
      <c r="A27" s="39" t="s">
        <v>25</v>
      </c>
      <c r="B27" s="36">
        <v>90000</v>
      </c>
      <c r="C27" s="36">
        <v>0</v>
      </c>
      <c r="D27" s="36">
        <f t="shared" si="12"/>
        <v>0</v>
      </c>
      <c r="E27" s="36">
        <f t="shared" si="12"/>
        <v>0</v>
      </c>
      <c r="F27" s="36">
        <f t="shared" si="12"/>
        <v>0</v>
      </c>
      <c r="G27" s="36">
        <f t="shared" si="12"/>
        <v>0</v>
      </c>
      <c r="H27" s="36">
        <f t="shared" si="12"/>
        <v>0</v>
      </c>
      <c r="I27" s="36">
        <f t="shared" si="12"/>
        <v>0</v>
      </c>
      <c r="J27" s="36">
        <f t="shared" si="12"/>
        <v>0</v>
      </c>
      <c r="K27" s="36">
        <f t="shared" si="12"/>
        <v>0</v>
      </c>
      <c r="L27" s="36">
        <f t="shared" si="12"/>
        <v>0</v>
      </c>
      <c r="M27" s="36">
        <f t="shared" si="12"/>
        <v>0</v>
      </c>
      <c r="N27" s="9"/>
      <c r="O27" s="31">
        <f t="shared" si="9"/>
        <v>90000</v>
      </c>
      <c r="P27" s="19"/>
      <c r="Q27" s="19"/>
      <c r="R27" s="19"/>
      <c r="S27" s="19"/>
      <c r="T27" s="19"/>
      <c r="U27" s="24"/>
      <c r="V27" s="24"/>
      <c r="W27" s="24"/>
      <c r="X27" s="24"/>
      <c r="Y27" s="24"/>
      <c r="Z27" s="24"/>
    </row>
    <row r="28" spans="1:26" ht="17.25" customHeight="1" x14ac:dyDescent="0.2">
      <c r="A28" s="39" t="s">
        <v>26</v>
      </c>
      <c r="B28" s="36">
        <v>105000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9"/>
      <c r="O28" s="31">
        <f t="shared" si="9"/>
        <v>105000</v>
      </c>
      <c r="P28" s="19"/>
      <c r="Q28" s="19"/>
      <c r="R28" s="19"/>
      <c r="S28" s="19"/>
      <c r="T28" s="19"/>
      <c r="U28" s="24"/>
      <c r="V28" s="24"/>
      <c r="W28" s="24"/>
      <c r="X28" s="24"/>
      <c r="Y28" s="24"/>
      <c r="Z28" s="24"/>
    </row>
    <row r="29" spans="1:26" ht="17.25" customHeight="1" x14ac:dyDescent="0.2">
      <c r="A29" s="39" t="s">
        <v>27</v>
      </c>
      <c r="B29" s="36">
        <v>5000</v>
      </c>
      <c r="C29" s="36">
        <f t="shared" ref="C29:M29" si="13">C6*6%</f>
        <v>0</v>
      </c>
      <c r="D29" s="36">
        <f t="shared" si="13"/>
        <v>0</v>
      </c>
      <c r="E29" s="36">
        <f t="shared" si="13"/>
        <v>0</v>
      </c>
      <c r="F29" s="36">
        <f t="shared" si="13"/>
        <v>0</v>
      </c>
      <c r="G29" s="36">
        <f t="shared" si="13"/>
        <v>0</v>
      </c>
      <c r="H29" s="36">
        <f t="shared" si="13"/>
        <v>0</v>
      </c>
      <c r="I29" s="36">
        <f t="shared" si="13"/>
        <v>0</v>
      </c>
      <c r="J29" s="36">
        <f t="shared" si="13"/>
        <v>0</v>
      </c>
      <c r="K29" s="36">
        <f t="shared" si="13"/>
        <v>0</v>
      </c>
      <c r="L29" s="36">
        <f t="shared" si="13"/>
        <v>0</v>
      </c>
      <c r="M29" s="36">
        <f t="shared" si="13"/>
        <v>0</v>
      </c>
      <c r="N29" s="9"/>
      <c r="O29" s="36">
        <f t="shared" si="9"/>
        <v>5000</v>
      </c>
      <c r="P29" s="19"/>
      <c r="Q29" s="19"/>
      <c r="R29" s="19"/>
      <c r="S29" s="19"/>
      <c r="T29" s="19"/>
      <c r="U29" s="24"/>
      <c r="V29" s="24"/>
      <c r="W29" s="24"/>
      <c r="X29" s="24"/>
      <c r="Y29" s="24"/>
      <c r="Z29" s="24"/>
    </row>
    <row r="30" spans="1:26" ht="17.25" customHeight="1" x14ac:dyDescent="0.2">
      <c r="A30" s="39" t="s">
        <v>28</v>
      </c>
      <c r="B30" s="36">
        <v>100000</v>
      </c>
      <c r="C30" s="36">
        <f t="shared" ref="C30:M30" si="14">C6*6%</f>
        <v>0</v>
      </c>
      <c r="D30" s="36">
        <f t="shared" si="14"/>
        <v>0</v>
      </c>
      <c r="E30" s="36">
        <f t="shared" si="14"/>
        <v>0</v>
      </c>
      <c r="F30" s="36">
        <f t="shared" si="14"/>
        <v>0</v>
      </c>
      <c r="G30" s="36">
        <f t="shared" si="14"/>
        <v>0</v>
      </c>
      <c r="H30" s="36">
        <f t="shared" si="14"/>
        <v>0</v>
      </c>
      <c r="I30" s="36">
        <f t="shared" si="14"/>
        <v>0</v>
      </c>
      <c r="J30" s="36">
        <f t="shared" si="14"/>
        <v>0</v>
      </c>
      <c r="K30" s="36">
        <f t="shared" si="14"/>
        <v>0</v>
      </c>
      <c r="L30" s="36">
        <f t="shared" si="14"/>
        <v>0</v>
      </c>
      <c r="M30" s="36">
        <f t="shared" si="14"/>
        <v>0</v>
      </c>
      <c r="N30" s="9"/>
      <c r="O30" s="36">
        <f t="shared" si="9"/>
        <v>100000</v>
      </c>
      <c r="P30" s="19"/>
      <c r="Q30" s="19"/>
      <c r="R30" s="19"/>
      <c r="S30" s="19"/>
      <c r="T30" s="19"/>
      <c r="U30" s="24"/>
      <c r="V30" s="24"/>
      <c r="W30" s="24"/>
      <c r="X30" s="24"/>
      <c r="Y30" s="24"/>
      <c r="Z30" s="24"/>
    </row>
    <row r="31" spans="1:26" ht="17.25" customHeight="1" x14ac:dyDescent="0.2">
      <c r="A31" s="39" t="s">
        <v>29</v>
      </c>
      <c r="B31" s="36">
        <v>30000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9"/>
      <c r="O31" s="36">
        <f t="shared" si="9"/>
        <v>30000</v>
      </c>
      <c r="P31" s="19"/>
      <c r="Q31" s="19"/>
      <c r="R31" s="19"/>
      <c r="S31" s="19"/>
      <c r="T31" s="19"/>
      <c r="U31" s="24"/>
      <c r="V31" s="24"/>
      <c r="W31" s="24"/>
      <c r="X31" s="24"/>
      <c r="Y31" s="24"/>
      <c r="Z31" s="24"/>
    </row>
    <row r="32" spans="1:26" ht="17.25" customHeight="1" x14ac:dyDescent="0.2">
      <c r="A32" s="3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9"/>
      <c r="O32" s="31"/>
      <c r="P32" s="19"/>
      <c r="Q32" s="19"/>
      <c r="R32" s="19"/>
      <c r="S32" s="19"/>
      <c r="T32" s="19"/>
      <c r="U32" s="24"/>
      <c r="V32" s="24"/>
      <c r="W32" s="24"/>
      <c r="X32" s="24"/>
      <c r="Y32" s="24"/>
      <c r="Z32" s="24"/>
    </row>
    <row r="33" spans="1:26" ht="17.25" customHeight="1" x14ac:dyDescent="0.2">
      <c r="A33" s="40" t="s">
        <v>30</v>
      </c>
      <c r="B33" s="41">
        <f t="shared" ref="B33:M33" si="15">B7-B13</f>
        <v>-699578</v>
      </c>
      <c r="C33" s="41">
        <f t="shared" si="15"/>
        <v>355007.6</v>
      </c>
      <c r="D33" s="41">
        <f t="shared" si="15"/>
        <v>417173.36</v>
      </c>
      <c r="E33" s="41">
        <f t="shared" si="15"/>
        <v>485555.69600000011</v>
      </c>
      <c r="F33" s="41">
        <f t="shared" si="15"/>
        <v>560776.26560000004</v>
      </c>
      <c r="G33" s="41">
        <f t="shared" si="15"/>
        <v>643518.89216000005</v>
      </c>
      <c r="H33" s="41">
        <f t="shared" si="15"/>
        <v>734535.78137600003</v>
      </c>
      <c r="I33" s="41">
        <f t="shared" si="15"/>
        <v>784595.07044479996</v>
      </c>
      <c r="J33" s="42">
        <f t="shared" si="15"/>
        <v>795107.52114924812</v>
      </c>
      <c r="K33" s="42">
        <f t="shared" si="15"/>
        <v>795107.52114924812</v>
      </c>
      <c r="L33" s="42">
        <f t="shared" si="15"/>
        <v>795107.52114924812</v>
      </c>
      <c r="M33" s="42">
        <f t="shared" si="15"/>
        <v>795107.52114924812</v>
      </c>
      <c r="N33" s="9"/>
      <c r="O33" s="42">
        <f>SUM(B33:M33)</f>
        <v>6462014.7501777913</v>
      </c>
      <c r="P33" s="19"/>
      <c r="Q33" s="19"/>
      <c r="R33" s="19"/>
      <c r="S33" s="19"/>
      <c r="T33" s="19"/>
      <c r="U33" s="24"/>
      <c r="V33" s="24"/>
      <c r="W33" s="24"/>
      <c r="X33" s="24"/>
      <c r="Y33" s="24"/>
      <c r="Z33" s="24"/>
    </row>
    <row r="34" spans="1:26" ht="17.25" customHeight="1" x14ac:dyDescent="0.2">
      <c r="A34" s="39" t="s">
        <v>31</v>
      </c>
      <c r="B34" s="43">
        <f t="shared" ref="B34:M34" si="16">B33/B7*100%</f>
        <v>-0.87447249999999999</v>
      </c>
      <c r="C34" s="43">
        <f t="shared" si="16"/>
        <v>0.55469937499999999</v>
      </c>
      <c r="D34" s="43">
        <f t="shared" si="16"/>
        <v>0.59257579545454542</v>
      </c>
      <c r="E34" s="43">
        <f t="shared" si="16"/>
        <v>0.62700890495867778</v>
      </c>
      <c r="F34" s="43">
        <f t="shared" si="16"/>
        <v>0.65831173178061608</v>
      </c>
      <c r="G34" s="43">
        <f t="shared" si="16"/>
        <v>0.68676884707328734</v>
      </c>
      <c r="H34" s="43">
        <f t="shared" si="16"/>
        <v>0.71263895188480664</v>
      </c>
      <c r="I34" s="43">
        <f t="shared" si="16"/>
        <v>0.72495804941410158</v>
      </c>
      <c r="J34" s="43">
        <f t="shared" si="16"/>
        <v>0.72739747466742732</v>
      </c>
      <c r="K34" s="43">
        <f t="shared" si="16"/>
        <v>0.72739747466742732</v>
      </c>
      <c r="L34" s="43">
        <f t="shared" si="16"/>
        <v>0.72739747466742732</v>
      </c>
      <c r="M34" s="43">
        <f t="shared" si="16"/>
        <v>0.72739747466742732</v>
      </c>
      <c r="N34" s="9"/>
      <c r="O34" s="43">
        <f>O33/O7*100%</f>
        <v>0.5773473473998485</v>
      </c>
      <c r="P34" s="19"/>
      <c r="Q34" s="19"/>
      <c r="R34" s="19"/>
      <c r="S34" s="19"/>
      <c r="T34" s="19"/>
      <c r="U34" s="24"/>
      <c r="V34" s="24"/>
      <c r="W34" s="24"/>
      <c r="X34" s="24"/>
      <c r="Y34" s="24"/>
      <c r="Z34" s="24"/>
    </row>
    <row r="35" spans="1:26" ht="17.25" customHeigh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9"/>
      <c r="O35" s="25"/>
      <c r="P35" s="19"/>
      <c r="Q35" s="19"/>
      <c r="R35" s="19"/>
      <c r="S35" s="19"/>
      <c r="T35" s="19"/>
      <c r="U35" s="24"/>
      <c r="V35" s="24"/>
      <c r="W35" s="24"/>
      <c r="X35" s="24"/>
      <c r="Y35" s="24"/>
      <c r="Z35" s="24"/>
    </row>
    <row r="36" spans="1:26" ht="17.25" customHeight="1" x14ac:dyDescent="0.2">
      <c r="A36" s="20" t="s">
        <v>32</v>
      </c>
      <c r="B36" s="44"/>
      <c r="C36" s="45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9"/>
      <c r="O36" s="46"/>
      <c r="P36" s="19"/>
      <c r="Q36" s="19"/>
      <c r="R36" s="19"/>
      <c r="S36" s="19"/>
      <c r="T36" s="19"/>
      <c r="U36" s="24"/>
      <c r="V36" s="24"/>
      <c r="W36" s="24"/>
      <c r="X36" s="24"/>
      <c r="Y36" s="24"/>
      <c r="Z36" s="24"/>
    </row>
    <row r="37" spans="1:26" ht="17.25" customHeight="1" x14ac:dyDescent="0.2">
      <c r="A37" s="39" t="s">
        <v>33</v>
      </c>
      <c r="B37" s="36">
        <v>0</v>
      </c>
      <c r="C37" s="31">
        <f t="shared" ref="C37:M37" si="17">B38</f>
        <v>800000</v>
      </c>
      <c r="D37" s="31">
        <f t="shared" si="17"/>
        <v>1155007.6000000001</v>
      </c>
      <c r="E37" s="31">
        <f t="shared" si="17"/>
        <v>1572180.96</v>
      </c>
      <c r="F37" s="47">
        <f t="shared" si="17"/>
        <v>2057736.656</v>
      </c>
      <c r="G37" s="31">
        <f t="shared" si="17"/>
        <v>2618512.9216</v>
      </c>
      <c r="H37" s="31">
        <f t="shared" si="17"/>
        <v>3262031.8137600003</v>
      </c>
      <c r="I37" s="31">
        <f t="shared" si="17"/>
        <v>3996567.5951360003</v>
      </c>
      <c r="J37" s="31">
        <f t="shared" si="17"/>
        <v>4781162.6655807998</v>
      </c>
      <c r="K37" s="31">
        <f t="shared" si="17"/>
        <v>5576270.1867300477</v>
      </c>
      <c r="L37" s="31">
        <f t="shared" si="17"/>
        <v>6371377.7078792956</v>
      </c>
      <c r="M37" s="31">
        <f t="shared" si="17"/>
        <v>7166485.2290285435</v>
      </c>
      <c r="N37" s="9"/>
      <c r="O37" s="36">
        <f>B37</f>
        <v>0</v>
      </c>
      <c r="P37" s="19"/>
      <c r="Q37" s="19"/>
      <c r="R37" s="19"/>
      <c r="S37" s="19"/>
      <c r="T37" s="19"/>
      <c r="U37" s="24"/>
      <c r="V37" s="24"/>
      <c r="W37" s="24"/>
      <c r="X37" s="24"/>
      <c r="Y37" s="24"/>
      <c r="Z37" s="24"/>
    </row>
    <row r="38" spans="1:26" ht="17.25" customHeight="1" x14ac:dyDescent="0.2">
      <c r="A38" s="39" t="s">
        <v>34</v>
      </c>
      <c r="B38" s="36">
        <f t="shared" ref="B38:M38" si="18">B37+B5+B33</f>
        <v>800000</v>
      </c>
      <c r="C38" s="36">
        <f t="shared" si="18"/>
        <v>1155007.6000000001</v>
      </c>
      <c r="D38" s="36">
        <f t="shared" si="18"/>
        <v>1572180.96</v>
      </c>
      <c r="E38" s="47">
        <f t="shared" si="18"/>
        <v>2057736.656</v>
      </c>
      <c r="F38" s="36">
        <f t="shared" si="18"/>
        <v>2618512.9216</v>
      </c>
      <c r="G38" s="36">
        <f t="shared" si="18"/>
        <v>3262031.8137600003</v>
      </c>
      <c r="H38" s="36">
        <f t="shared" si="18"/>
        <v>3996567.5951360003</v>
      </c>
      <c r="I38" s="36">
        <f t="shared" si="18"/>
        <v>4781162.6655807998</v>
      </c>
      <c r="J38" s="36">
        <f t="shared" si="18"/>
        <v>5576270.1867300477</v>
      </c>
      <c r="K38" s="36">
        <f t="shared" si="18"/>
        <v>6371377.7078792956</v>
      </c>
      <c r="L38" s="36">
        <f t="shared" si="18"/>
        <v>7166485.2290285435</v>
      </c>
      <c r="M38" s="36">
        <f t="shared" si="18"/>
        <v>7961592.7501777913</v>
      </c>
      <c r="N38" s="9"/>
      <c r="O38" s="36">
        <f>M38</f>
        <v>7961592.7501777913</v>
      </c>
      <c r="P38" s="19"/>
      <c r="Q38" s="19"/>
      <c r="R38" s="19"/>
      <c r="S38" s="19"/>
      <c r="T38" s="19"/>
      <c r="U38" s="24"/>
      <c r="V38" s="24"/>
      <c r="W38" s="24"/>
      <c r="X38" s="24"/>
      <c r="Y38" s="24"/>
      <c r="Z38" s="24"/>
    </row>
    <row r="39" spans="1:26" ht="13.5" customHeight="1" x14ac:dyDescent="0.2">
      <c r="A39" s="48"/>
      <c r="B39" s="4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9"/>
      <c r="Q39" s="19"/>
      <c r="R39" s="19"/>
      <c r="S39" s="19"/>
      <c r="T39" s="19"/>
      <c r="U39" s="12"/>
      <c r="V39" s="12"/>
      <c r="W39" s="12"/>
      <c r="X39" s="12"/>
      <c r="Y39" s="12"/>
      <c r="Z39" s="12"/>
    </row>
    <row r="40" spans="1:26" ht="13.5" customHeight="1" thickBo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9"/>
      <c r="Q40" s="19"/>
      <c r="R40" s="19"/>
      <c r="S40" s="19"/>
      <c r="T40" s="19"/>
      <c r="U40" s="12"/>
      <c r="V40" s="12"/>
      <c r="W40" s="12"/>
      <c r="X40" s="12"/>
      <c r="Y40" s="12"/>
      <c r="Z40" s="12"/>
    </row>
    <row r="41" spans="1:26" ht="42.75" customHeight="1" x14ac:dyDescent="0.2">
      <c r="A41" s="9"/>
      <c r="B41" s="50" t="s">
        <v>35</v>
      </c>
      <c r="C41" s="51"/>
      <c r="D41" s="51"/>
      <c r="E41" s="51"/>
      <c r="F41" s="51"/>
      <c r="G41" s="51"/>
      <c r="H41" s="51"/>
      <c r="I41" s="50" t="s">
        <v>36</v>
      </c>
      <c r="J41" s="51"/>
      <c r="K41" s="51"/>
      <c r="L41" s="51"/>
      <c r="M41" s="51"/>
      <c r="N41" s="51"/>
      <c r="O41" s="52"/>
      <c r="P41" s="19"/>
      <c r="Q41" s="19"/>
      <c r="R41" s="19"/>
      <c r="S41" s="19"/>
      <c r="T41" s="19"/>
      <c r="U41" s="12"/>
      <c r="V41" s="12"/>
      <c r="W41" s="12"/>
      <c r="X41" s="12"/>
      <c r="Y41" s="12"/>
      <c r="Z41" s="12"/>
    </row>
    <row r="42" spans="1:26" ht="12.75" customHeight="1" x14ac:dyDescent="0.2">
      <c r="A42" s="9"/>
      <c r="B42" s="53"/>
      <c r="C42" s="54"/>
      <c r="D42" s="54"/>
      <c r="E42" s="54"/>
      <c r="F42" s="54"/>
      <c r="G42" s="54"/>
      <c r="H42" s="54"/>
      <c r="I42" s="53"/>
      <c r="J42" s="54"/>
      <c r="K42" s="54"/>
      <c r="L42" s="54"/>
      <c r="M42" s="54"/>
      <c r="N42" s="54"/>
      <c r="O42" s="55"/>
      <c r="P42" s="19"/>
      <c r="Q42" s="19"/>
      <c r="R42" s="19"/>
      <c r="S42" s="19"/>
      <c r="T42" s="19"/>
      <c r="U42" s="12"/>
      <c r="V42" s="12"/>
      <c r="W42" s="12"/>
      <c r="X42" s="12"/>
      <c r="Y42" s="12"/>
      <c r="Z42" s="12"/>
    </row>
    <row r="43" spans="1:26" ht="12.75" customHeight="1" x14ac:dyDescent="0.2">
      <c r="A43" s="9"/>
      <c r="B43" s="53"/>
      <c r="C43" s="54"/>
      <c r="D43" s="54"/>
      <c r="E43" s="54"/>
      <c r="F43" s="54"/>
      <c r="G43" s="54"/>
      <c r="H43" s="54"/>
      <c r="I43" s="53"/>
      <c r="J43" s="54"/>
      <c r="K43" s="54"/>
      <c r="L43" s="54"/>
      <c r="M43" s="54"/>
      <c r="N43" s="54"/>
      <c r="O43" s="55"/>
      <c r="P43" s="19"/>
      <c r="Q43" s="19"/>
      <c r="R43" s="19"/>
      <c r="S43" s="19"/>
      <c r="T43" s="19"/>
      <c r="U43" s="12"/>
      <c r="V43" s="12"/>
      <c r="W43" s="12"/>
      <c r="X43" s="12"/>
      <c r="Y43" s="12"/>
      <c r="Z43" s="12"/>
    </row>
    <row r="44" spans="1:26" ht="12.75" customHeight="1" x14ac:dyDescent="0.2">
      <c r="A44" s="9"/>
      <c r="B44" s="53"/>
      <c r="C44" s="54"/>
      <c r="D44" s="54"/>
      <c r="E44" s="54"/>
      <c r="F44" s="54"/>
      <c r="G44" s="54"/>
      <c r="H44" s="54"/>
      <c r="I44" s="53"/>
      <c r="J44" s="54"/>
      <c r="K44" s="54"/>
      <c r="L44" s="54"/>
      <c r="M44" s="54"/>
      <c r="N44" s="54"/>
      <c r="O44" s="55"/>
      <c r="P44" s="19"/>
      <c r="Q44" s="19"/>
      <c r="R44" s="19"/>
      <c r="S44" s="19"/>
      <c r="T44" s="19"/>
      <c r="U44" s="12"/>
      <c r="V44" s="12"/>
      <c r="W44" s="12"/>
      <c r="X44" s="12"/>
      <c r="Y44" s="12"/>
      <c r="Z44" s="12"/>
    </row>
    <row r="45" spans="1:26" ht="12.75" customHeight="1" x14ac:dyDescent="0.2">
      <c r="A45" s="9"/>
      <c r="B45" s="53"/>
      <c r="C45" s="54"/>
      <c r="D45" s="54"/>
      <c r="E45" s="54"/>
      <c r="F45" s="54"/>
      <c r="G45" s="54"/>
      <c r="H45" s="54"/>
      <c r="I45" s="53"/>
      <c r="J45" s="54"/>
      <c r="K45" s="54"/>
      <c r="L45" s="54"/>
      <c r="M45" s="54"/>
      <c r="N45" s="54"/>
      <c r="O45" s="55"/>
      <c r="P45" s="19"/>
      <c r="Q45" s="19"/>
      <c r="R45" s="19"/>
      <c r="S45" s="19"/>
      <c r="T45" s="19"/>
      <c r="U45" s="12"/>
      <c r="V45" s="12"/>
      <c r="W45" s="12"/>
      <c r="X45" s="12"/>
      <c r="Y45" s="12"/>
      <c r="Z45" s="12"/>
    </row>
    <row r="46" spans="1:26" ht="12.75" customHeight="1" x14ac:dyDescent="0.2">
      <c r="A46" s="9"/>
      <c r="B46" s="53"/>
      <c r="C46" s="54"/>
      <c r="D46" s="54"/>
      <c r="E46" s="54"/>
      <c r="F46" s="54"/>
      <c r="G46" s="54"/>
      <c r="H46" s="54"/>
      <c r="I46" s="53"/>
      <c r="J46" s="54"/>
      <c r="K46" s="54"/>
      <c r="L46" s="54"/>
      <c r="M46" s="54"/>
      <c r="N46" s="54"/>
      <c r="O46" s="55"/>
      <c r="P46" s="19"/>
      <c r="Q46" s="19"/>
      <c r="R46" s="19"/>
      <c r="S46" s="19"/>
      <c r="T46" s="19"/>
      <c r="U46" s="12"/>
      <c r="V46" s="12"/>
      <c r="W46" s="12"/>
      <c r="X46" s="12"/>
      <c r="Y46" s="12"/>
      <c r="Z46" s="12"/>
    </row>
    <row r="47" spans="1:26" ht="12.75" customHeight="1" x14ac:dyDescent="0.2">
      <c r="A47" s="9"/>
      <c r="B47" s="53"/>
      <c r="C47" s="54"/>
      <c r="D47" s="54"/>
      <c r="E47" s="54"/>
      <c r="F47" s="54"/>
      <c r="G47" s="54"/>
      <c r="H47" s="54"/>
      <c r="I47" s="53"/>
      <c r="J47" s="54"/>
      <c r="K47" s="54"/>
      <c r="L47" s="54"/>
      <c r="M47" s="54"/>
      <c r="N47" s="54"/>
      <c r="O47" s="55"/>
      <c r="P47" s="19"/>
      <c r="Q47" s="19"/>
      <c r="R47" s="19"/>
      <c r="S47" s="19"/>
      <c r="T47" s="19"/>
      <c r="U47" s="12"/>
      <c r="V47" s="12"/>
      <c r="W47" s="12"/>
      <c r="X47" s="12"/>
      <c r="Y47" s="12"/>
      <c r="Z47" s="12"/>
    </row>
    <row r="48" spans="1:26" ht="12.75" customHeight="1" x14ac:dyDescent="0.2">
      <c r="A48" s="9"/>
      <c r="B48" s="53"/>
      <c r="C48" s="54"/>
      <c r="D48" s="54"/>
      <c r="E48" s="54"/>
      <c r="F48" s="54"/>
      <c r="G48" s="54"/>
      <c r="H48" s="54"/>
      <c r="I48" s="53"/>
      <c r="J48" s="54"/>
      <c r="K48" s="54"/>
      <c r="L48" s="54"/>
      <c r="M48" s="54"/>
      <c r="N48" s="54"/>
      <c r="O48" s="55"/>
      <c r="P48" s="19"/>
      <c r="Q48" s="19"/>
      <c r="R48" s="19"/>
      <c r="S48" s="19"/>
      <c r="T48" s="19"/>
      <c r="U48" s="12"/>
      <c r="V48" s="12"/>
      <c r="W48" s="12"/>
      <c r="X48" s="12"/>
      <c r="Y48" s="12"/>
      <c r="Z48" s="12"/>
    </row>
    <row r="49" spans="1:26" ht="22.5" customHeight="1" x14ac:dyDescent="0.2">
      <c r="A49" s="9"/>
      <c r="B49" s="53"/>
      <c r="C49" s="54"/>
      <c r="D49" s="54"/>
      <c r="E49" s="54"/>
      <c r="F49" s="54"/>
      <c r="G49" s="54"/>
      <c r="H49" s="54"/>
      <c r="I49" s="53"/>
      <c r="J49" s="54"/>
      <c r="K49" s="54"/>
      <c r="L49" s="54"/>
      <c r="M49" s="54"/>
      <c r="N49" s="54"/>
      <c r="O49" s="55"/>
      <c r="P49" s="19"/>
      <c r="Q49" s="19"/>
      <c r="R49" s="19"/>
      <c r="S49" s="19"/>
      <c r="T49" s="19"/>
      <c r="U49" s="12"/>
      <c r="V49" s="12"/>
      <c r="W49" s="12"/>
      <c r="X49" s="12"/>
      <c r="Y49" s="12"/>
      <c r="Z49" s="12"/>
    </row>
    <row r="50" spans="1:26" ht="19.5" customHeight="1" x14ac:dyDescent="0.2">
      <c r="A50" s="9"/>
      <c r="B50" s="53"/>
      <c r="C50" s="54"/>
      <c r="D50" s="54"/>
      <c r="E50" s="54"/>
      <c r="F50" s="54"/>
      <c r="G50" s="54"/>
      <c r="H50" s="54"/>
      <c r="I50" s="53"/>
      <c r="J50" s="54"/>
      <c r="K50" s="54"/>
      <c r="L50" s="54"/>
      <c r="M50" s="54"/>
      <c r="N50" s="54"/>
      <c r="O50" s="55"/>
      <c r="P50" s="19"/>
      <c r="Q50" s="19"/>
      <c r="R50" s="19"/>
      <c r="S50" s="19"/>
      <c r="T50" s="19"/>
      <c r="U50" s="12"/>
      <c r="V50" s="12"/>
      <c r="W50" s="12"/>
      <c r="X50" s="12"/>
      <c r="Y50" s="12"/>
      <c r="Z50" s="12"/>
    </row>
    <row r="51" spans="1:26" ht="27" customHeight="1" x14ac:dyDescent="0.2">
      <c r="A51" s="9"/>
      <c r="B51" s="53"/>
      <c r="C51" s="54"/>
      <c r="D51" s="54"/>
      <c r="E51" s="54"/>
      <c r="F51" s="54"/>
      <c r="G51" s="54"/>
      <c r="H51" s="54"/>
      <c r="I51" s="53"/>
      <c r="J51" s="54"/>
      <c r="K51" s="54"/>
      <c r="L51" s="54"/>
      <c r="M51" s="54"/>
      <c r="N51" s="54"/>
      <c r="O51" s="55"/>
      <c r="P51" s="19"/>
      <c r="Q51" s="19"/>
      <c r="R51" s="19"/>
      <c r="S51" s="19"/>
      <c r="T51" s="19"/>
      <c r="U51" s="12"/>
      <c r="V51" s="12"/>
      <c r="W51" s="12"/>
      <c r="X51" s="12"/>
      <c r="Y51" s="12"/>
      <c r="Z51" s="12"/>
    </row>
    <row r="52" spans="1:26" ht="152.25" customHeight="1" thickBot="1" x14ac:dyDescent="0.25">
      <c r="A52" s="9"/>
      <c r="B52" s="56"/>
      <c r="C52" s="57"/>
      <c r="D52" s="57"/>
      <c r="E52" s="57"/>
      <c r="F52" s="57"/>
      <c r="G52" s="57"/>
      <c r="H52" s="57"/>
      <c r="I52" s="56"/>
      <c r="J52" s="57"/>
      <c r="K52" s="57"/>
      <c r="L52" s="57"/>
      <c r="M52" s="57"/>
      <c r="N52" s="57"/>
      <c r="O52" s="58"/>
      <c r="P52" s="19"/>
      <c r="Q52" s="19"/>
      <c r="R52" s="19"/>
      <c r="S52" s="19"/>
      <c r="T52" s="19"/>
      <c r="U52" s="12"/>
      <c r="V52" s="12"/>
      <c r="W52" s="12"/>
      <c r="X52" s="12"/>
      <c r="Y52" s="12"/>
      <c r="Z52" s="12"/>
    </row>
    <row r="53" spans="1:26" ht="6" customHeight="1" x14ac:dyDescent="0.2">
      <c r="A53" s="9"/>
      <c r="B53" s="59"/>
      <c r="C53" s="60"/>
      <c r="D53" s="60"/>
      <c r="E53" s="60"/>
      <c r="F53" s="60"/>
      <c r="G53" s="60"/>
      <c r="H53" s="61"/>
      <c r="I53" s="62"/>
      <c r="J53" s="63"/>
      <c r="K53" s="60"/>
      <c r="L53" s="60"/>
      <c r="M53" s="60"/>
      <c r="N53" s="64"/>
      <c r="O53" s="65"/>
      <c r="P53" s="19"/>
      <c r="Q53" s="19"/>
      <c r="R53" s="19"/>
      <c r="S53" s="19"/>
      <c r="T53" s="19"/>
      <c r="U53" s="12"/>
      <c r="V53" s="12"/>
      <c r="W53" s="12"/>
      <c r="X53" s="12"/>
      <c r="Y53" s="12"/>
      <c r="Z53" s="12"/>
    </row>
    <row r="54" spans="1:26" ht="13.5" customHeight="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19"/>
      <c r="Q54" s="19"/>
      <c r="R54" s="19"/>
      <c r="S54" s="19"/>
      <c r="T54" s="19"/>
      <c r="U54" s="12"/>
      <c r="V54" s="12"/>
      <c r="W54" s="12"/>
      <c r="X54" s="12"/>
      <c r="Y54" s="12"/>
      <c r="Z54" s="12"/>
    </row>
    <row r="55" spans="1:26" ht="13.5" customHeight="1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19"/>
      <c r="Q55" s="19"/>
      <c r="R55" s="19"/>
      <c r="S55" s="19"/>
      <c r="T55" s="19"/>
      <c r="U55" s="12"/>
      <c r="V55" s="12"/>
      <c r="W55" s="12"/>
      <c r="X55" s="12"/>
      <c r="Y55" s="12"/>
      <c r="Z55" s="12"/>
    </row>
    <row r="56" spans="1:26" ht="13.5" customHeigh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19"/>
      <c r="Q56" s="19"/>
      <c r="R56" s="19"/>
      <c r="S56" s="19"/>
      <c r="T56" s="19"/>
      <c r="U56" s="12"/>
      <c r="V56" s="12"/>
      <c r="W56" s="12"/>
      <c r="X56" s="12"/>
      <c r="Y56" s="12"/>
      <c r="Z56" s="12"/>
    </row>
    <row r="57" spans="1:26" ht="13.5" customHeight="1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19"/>
      <c r="Q57" s="19"/>
      <c r="R57" s="19"/>
      <c r="S57" s="19"/>
      <c r="T57" s="19"/>
      <c r="U57" s="12"/>
      <c r="V57" s="12"/>
      <c r="W57" s="12"/>
      <c r="X57" s="12"/>
      <c r="Y57" s="12"/>
      <c r="Z57" s="12"/>
    </row>
    <row r="58" spans="1:26" ht="13.5" customHeigh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19"/>
      <c r="Q58" s="19"/>
      <c r="R58" s="19"/>
      <c r="S58" s="19"/>
      <c r="T58" s="19"/>
      <c r="U58" s="12"/>
      <c r="V58" s="12"/>
      <c r="W58" s="12"/>
      <c r="X58" s="12"/>
      <c r="Y58" s="12"/>
      <c r="Z58" s="12"/>
    </row>
    <row r="59" spans="1:26" ht="14.25" customHeight="1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19"/>
      <c r="Q59" s="19"/>
      <c r="R59" s="19"/>
      <c r="S59" s="19"/>
      <c r="T59" s="19"/>
      <c r="U59" s="12"/>
      <c r="V59" s="12"/>
      <c r="W59" s="12"/>
      <c r="X59" s="12"/>
      <c r="Y59" s="12"/>
      <c r="Z59" s="12"/>
    </row>
    <row r="60" spans="1:26" ht="13.5" customHeigh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19"/>
      <c r="Q60" s="19"/>
      <c r="R60" s="19"/>
      <c r="S60" s="19"/>
      <c r="T60" s="19"/>
      <c r="U60" s="12"/>
      <c r="V60" s="12"/>
      <c r="W60" s="12"/>
      <c r="X60" s="12"/>
      <c r="Y60" s="12"/>
      <c r="Z60" s="12"/>
    </row>
    <row r="61" spans="1:26" ht="13.5" customHeight="1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19"/>
      <c r="Q61" s="19"/>
      <c r="R61" s="19"/>
      <c r="S61" s="19"/>
      <c r="T61" s="19"/>
      <c r="U61" s="12"/>
      <c r="V61" s="12"/>
      <c r="W61" s="12"/>
      <c r="X61" s="12"/>
      <c r="Y61" s="12"/>
      <c r="Z61" s="12"/>
    </row>
    <row r="62" spans="1:26" ht="15.75" customHeight="1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19"/>
      <c r="Q62" s="19"/>
      <c r="R62" s="19"/>
      <c r="S62" s="19"/>
      <c r="T62" s="19"/>
      <c r="U62" s="12"/>
      <c r="V62" s="12"/>
      <c r="W62" s="12"/>
      <c r="X62" s="12"/>
      <c r="Y62" s="12"/>
      <c r="Z62" s="12"/>
    </row>
    <row r="63" spans="1:26" ht="15.75" customHeight="1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19"/>
      <c r="Q63" s="19"/>
      <c r="R63" s="19"/>
      <c r="S63" s="19"/>
      <c r="T63" s="19"/>
      <c r="U63" s="12"/>
      <c r="V63" s="12"/>
      <c r="W63" s="12"/>
      <c r="X63" s="12"/>
      <c r="Y63" s="12"/>
      <c r="Z63" s="12"/>
    </row>
    <row r="64" spans="1:26" ht="15.75" customHeight="1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19"/>
      <c r="Q64" s="19"/>
      <c r="R64" s="19"/>
      <c r="S64" s="19"/>
      <c r="T64" s="19"/>
      <c r="U64" s="12"/>
      <c r="V64" s="12"/>
      <c r="W64" s="12"/>
      <c r="X64" s="12"/>
      <c r="Y64" s="12"/>
      <c r="Z64" s="12"/>
    </row>
    <row r="65" spans="1:26" ht="15.75" customHeight="1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19"/>
      <c r="Q65" s="19"/>
      <c r="R65" s="19"/>
      <c r="S65" s="19"/>
      <c r="T65" s="19"/>
      <c r="U65" s="12"/>
      <c r="V65" s="12"/>
      <c r="W65" s="12"/>
      <c r="X65" s="12"/>
      <c r="Y65" s="12"/>
      <c r="Z65" s="12"/>
    </row>
    <row r="66" spans="1:26" ht="15.75" customHeight="1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19"/>
      <c r="Q66" s="19"/>
      <c r="R66" s="19"/>
      <c r="S66" s="19"/>
      <c r="T66" s="19"/>
      <c r="U66" s="12"/>
      <c r="V66" s="12"/>
      <c r="W66" s="12"/>
      <c r="X66" s="12"/>
      <c r="Y66" s="12"/>
      <c r="Z66" s="12"/>
    </row>
    <row r="67" spans="1:26" ht="15.75" customHeigh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19"/>
      <c r="Q67" s="19"/>
      <c r="R67" s="19"/>
      <c r="S67" s="19"/>
      <c r="T67" s="19"/>
      <c r="U67" s="12"/>
      <c r="V67" s="12"/>
      <c r="W67" s="12"/>
      <c r="X67" s="12"/>
      <c r="Y67" s="12"/>
      <c r="Z67" s="12"/>
    </row>
    <row r="68" spans="1:26" ht="15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</sheetData>
  <mergeCells count="11">
    <mergeCell ref="J53:N53"/>
    <mergeCell ref="N1:O1"/>
    <mergeCell ref="B2:O2"/>
    <mergeCell ref="B4:M4"/>
    <mergeCell ref="N4:N38"/>
    <mergeCell ref="B6:M6"/>
    <mergeCell ref="A39:A53"/>
    <mergeCell ref="B39:O40"/>
    <mergeCell ref="B41:H52"/>
    <mergeCell ref="I41:O52"/>
    <mergeCell ref="B53:H53"/>
  </mergeCells>
  <conditionalFormatting sqref="B37:B39 C38:D39 F38:M39 E39">
    <cfRule type="cellIs" dxfId="1" priority="1" operator="lessThan">
      <formula>0</formula>
    </cfRule>
  </conditionalFormatting>
  <conditionalFormatting sqref="C37:E37 G37:M37">
    <cfRule type="cellIs" dxfId="0" priority="2" operator="lessThan">
      <formula>0</formula>
    </cfRule>
  </conditionalFormatting>
  <pageMargins left="0.7" right="0.7" top="0.75" bottom="0.75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розничный магазин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HOME-PC</dc:creator>
  <cp:lastModifiedBy>HOME-PC</cp:lastModifiedBy>
  <dcterms:created xsi:type="dcterms:W3CDTF">2026-05-04T15:34:48Z</dcterms:created>
  <dcterms:modified xsi:type="dcterms:W3CDTF">2026-05-04T15:35:07Z</dcterms:modified>
</cp:coreProperties>
</file>